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2020 audit ohio\.SOURCE DATA stored locally\jim data\2023.05.20\House Committee district voter rolls evaluation 5-25-23\"/>
    </mc:Choice>
  </mc:AlternateContent>
  <xr:revisionPtr revIDLastSave="0" documentId="13_ncr:1_{7ACAC9CD-EF8A-40B0-8432-2453FAA00E18}" xr6:coauthVersionLast="47" xr6:coauthVersionMax="47" xr10:uidLastSave="{00000000-0000-0000-0000-000000000000}"/>
  <bookViews>
    <workbookView xWindow="-120" yWindow="-120" windowWidth="24240" windowHeight="13140" tabRatio="697" xr2:uid="{83BA0675-ACC3-4E93-B20B-1EC14515F4EC}"/>
  </bookViews>
  <sheets>
    <sheet name="Registration Issues" sheetId="12" r:id="rId1"/>
    <sheet name="Other Registration Issues" sheetId="1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2" l="1"/>
  <c r="B29" i="12"/>
  <c r="C5" i="12"/>
  <c r="G39" i="12" l="1"/>
  <c r="G34" i="12" s="1"/>
  <c r="K35" i="12"/>
  <c r="K34" i="12" s="1"/>
  <c r="K42" i="12" s="1"/>
  <c r="E35" i="12"/>
  <c r="E34" i="12" s="1"/>
  <c r="P34" i="12"/>
  <c r="M34" i="12"/>
  <c r="O34" i="12"/>
  <c r="H34" i="12"/>
  <c r="L34" i="12"/>
  <c r="F34" i="12"/>
  <c r="D34" i="12"/>
  <c r="N34" i="12"/>
  <c r="J34" i="12"/>
  <c r="I34" i="12"/>
  <c r="B32" i="12"/>
  <c r="M31" i="12"/>
  <c r="M29" i="12" s="1"/>
  <c r="O31" i="12"/>
  <c r="O29" i="12" s="1"/>
  <c r="K29" i="12"/>
  <c r="F31" i="12"/>
  <c r="F29" i="12" s="1"/>
  <c r="D31" i="12"/>
  <c r="D29" i="12" s="1"/>
  <c r="J31" i="12"/>
  <c r="J29" i="12" s="1"/>
  <c r="I31" i="12"/>
  <c r="I29" i="12" s="1"/>
  <c r="P29" i="12"/>
  <c r="H29" i="12"/>
  <c r="L29" i="12"/>
  <c r="G29" i="12"/>
  <c r="E29" i="12"/>
  <c r="N29" i="12"/>
  <c r="B19" i="12"/>
  <c r="P19" i="12"/>
  <c r="M19" i="12"/>
  <c r="O19" i="12"/>
  <c r="H19" i="12"/>
  <c r="K19" i="12"/>
  <c r="L19" i="12"/>
  <c r="G19" i="12"/>
  <c r="F19" i="12"/>
  <c r="E19" i="12"/>
  <c r="D19" i="12"/>
  <c r="N19" i="12"/>
  <c r="J19" i="12"/>
  <c r="I19" i="12"/>
  <c r="B15" i="12"/>
  <c r="B11" i="12"/>
  <c r="E9" i="12"/>
  <c r="E8" i="12" s="1"/>
  <c r="P8" i="12"/>
  <c r="M8" i="12"/>
  <c r="O8" i="12"/>
  <c r="H8" i="12"/>
  <c r="K8" i="12"/>
  <c r="L8" i="12"/>
  <c r="G8" i="12"/>
  <c r="F8" i="12"/>
  <c r="D8" i="12"/>
  <c r="N8" i="12"/>
  <c r="J8" i="12"/>
  <c r="I8" i="12"/>
  <c r="C4" i="12"/>
  <c r="B5" i="11"/>
  <c r="D42" i="12" l="1"/>
  <c r="N42" i="12"/>
  <c r="E42" i="12"/>
  <c r="E43" i="12" s="1"/>
  <c r="F42" i="12"/>
  <c r="F43" i="12" s="1"/>
  <c r="G42" i="12"/>
  <c r="G43" i="12" s="1"/>
  <c r="L42" i="12"/>
  <c r="L43" i="12" s="1"/>
  <c r="H42" i="12"/>
  <c r="H43" i="12" s="1"/>
  <c r="O42" i="12"/>
  <c r="O43" i="12" s="1"/>
  <c r="C8" i="12"/>
  <c r="I42" i="12"/>
  <c r="M42" i="12"/>
  <c r="M43" i="12" s="1"/>
  <c r="J42" i="12"/>
  <c r="P42" i="12"/>
  <c r="P43" i="12" s="1"/>
  <c r="C34" i="12"/>
  <c r="C29" i="12"/>
  <c r="B8" i="12"/>
  <c r="B42" i="12" s="1"/>
  <c r="C19" i="12"/>
  <c r="N43" i="12"/>
  <c r="D43" i="12"/>
  <c r="K43" i="12"/>
  <c r="J43" i="12"/>
  <c r="C42" i="12" l="1"/>
  <c r="C43" i="12" s="1"/>
  <c r="I43" i="12"/>
</calcChain>
</file>

<file path=xl/sharedStrings.xml><?xml version="1.0" encoding="utf-8"?>
<sst xmlns="http://schemas.openxmlformats.org/spreadsheetml/2006/main" count="80" uniqueCount="75">
  <si>
    <t>Peterson</t>
  </si>
  <si>
    <t>Ray</t>
  </si>
  <si>
    <t>Thomas</t>
  </si>
  <si>
    <t>Cross</t>
  </si>
  <si>
    <t>Brown</t>
  </si>
  <si>
    <t>Skindell</t>
  </si>
  <si>
    <t>Galonski</t>
  </si>
  <si>
    <t>Seitz</t>
  </si>
  <si>
    <t>Hoops</t>
  </si>
  <si>
    <t>Forhan</t>
  </si>
  <si>
    <t>Data Date: 5/20/2023</t>
  </si>
  <si>
    <t>05</t>
  </si>
  <si>
    <t xml:space="preserve">Voter Registration Screenings by House District: </t>
  </si>
  <si>
    <t xml:space="preserve">                                                               </t>
  </si>
  <si>
    <t>DISTRICTS</t>
  </si>
  <si>
    <t>Swearingen</t>
  </si>
  <si>
    <t xml:space="preserve">TOTAL REGISTERED VOTERS </t>
  </si>
  <si>
    <t>COMMITTEE</t>
  </si>
  <si>
    <t>to be determined</t>
  </si>
  <si>
    <t xml:space="preserve">VOTER  REGISTRATION POTENTIAL DUPLICATES/CLONES: </t>
  </si>
  <si>
    <t xml:space="preserve">VOTER REGISTRATION NAME INTEGRITY SSUES:  </t>
  </si>
  <si>
    <t xml:space="preserve">VOTER REGISTRATION ADDRESS INTEGRITY ISSUES:  </t>
  </si>
  <si>
    <t xml:space="preserve">    and  July 4th before online registrations available </t>
  </si>
  <si>
    <t>Address swapping</t>
  </si>
  <si>
    <t>Addresses do not meet SOS OEM Standards</t>
  </si>
  <si>
    <t>Abnormal Names-likely data entry errors</t>
  </si>
  <si>
    <t xml:space="preserve">Potential cloned registrations with matching </t>
  </si>
  <si>
    <t xml:space="preserve">    Date of Birth,  Registration Date and Addrress</t>
  </si>
  <si>
    <t xml:space="preserve">    Last Name, First Name and Birth Date</t>
  </si>
  <si>
    <t xml:space="preserve">    First Name, Address and Birth Date</t>
  </si>
  <si>
    <t xml:space="preserve">Change in Date of Birth </t>
  </si>
  <si>
    <t xml:space="preserve">Invalid birth date </t>
  </si>
  <si>
    <t xml:space="preserve">Registered on Christmas, News Years Day,   </t>
  </si>
  <si>
    <t>Invalid registration date</t>
  </si>
  <si>
    <t xml:space="preserve">Potential duplicates with matching </t>
  </si>
  <si>
    <t>Registered before birth; some voted before birth</t>
  </si>
  <si>
    <t>Backdated registrations</t>
  </si>
  <si>
    <t>Improper Entry of Multi-Syllable Last Names</t>
  </si>
  <si>
    <t xml:space="preserve">Improper Entry of Suffixes </t>
  </si>
  <si>
    <t>Registered before age 17; some voted before age 18</t>
  </si>
  <si>
    <t>Inconsistent overseas military/diplomat addresses</t>
  </si>
  <si>
    <t xml:space="preserve">Resistered at The UPS Store or commercial mailbox </t>
  </si>
  <si>
    <t>Cuyahoga</t>
  </si>
  <si>
    <t xml:space="preserve">    Last, First or Middle Name</t>
  </si>
  <si>
    <t xml:space="preserve">    Year of birth</t>
  </si>
  <si>
    <t xml:space="preserve">    Registration update date</t>
  </si>
  <si>
    <t xml:space="preserve">    Voter Status (Active, Confirmation, etc.)</t>
  </si>
  <si>
    <t xml:space="preserve">    Voter history </t>
  </si>
  <si>
    <t>Voter record found In SWVRD but not County VRD</t>
  </si>
  <si>
    <t xml:space="preserve">Voter record found In County VRD and not SWVRD </t>
  </si>
  <si>
    <t>Data inconsistencies between SWVRD and County VRD:</t>
  </si>
  <si>
    <t xml:space="preserve">REGISTRATION DATABASE (VRD): </t>
  </si>
  <si>
    <t>REGISTRATION DATABASE (SWVRD)  AND COUNTY VOTER</t>
  </si>
  <si>
    <t xml:space="preserve">DATA INTEGRITY ISSUES BETWEEN STATEWIDE VOTER </t>
  </si>
  <si>
    <t xml:space="preserve">    Example: Central State College in Green County has address</t>
  </si>
  <si>
    <t xml:space="preserve">    with 879 registered voters, 333 are over age 25 and 414</t>
  </si>
  <si>
    <t xml:space="preserve">    have been registered at this address for more than 5 years</t>
  </si>
  <si>
    <t xml:space="preserve">Verify occupancy at addresses with high registration counts             </t>
  </si>
  <si>
    <t xml:space="preserve">Matches Ohio Dept of Health Vital Statistics death records </t>
  </si>
  <si>
    <t>Non-Alphabet/invalid Characters in Names</t>
  </si>
  <si>
    <t xml:space="preserve">Disclaimer: Information provided is believed to be correct, but we are human and make mistakes.  </t>
  </si>
  <si>
    <t>Isaacsohn</t>
  </si>
  <si>
    <t>Oelslager</t>
  </si>
  <si>
    <t>ALL OHIO</t>
  </si>
  <si>
    <t>Orange highlight indicates a very high count of potential issues</t>
  </si>
  <si>
    <t xml:space="preserve">POTENTIAL VOTER REGISTRATION RECORDS S TO EVALUATE </t>
  </si>
  <si>
    <t xml:space="preserve">    AND CORRECT/CANCEL AS NECESSARY:  </t>
  </si>
  <si>
    <t xml:space="preserve">PERCENT OF TOTAL REGISTRATIONS:  </t>
  </si>
  <si>
    <t>OTHER REGISTRATION DATABASE ISSUES</t>
  </si>
  <si>
    <t xml:space="preserve">ABANDONED VOTER REGISTRATIONS: </t>
  </si>
  <si>
    <t xml:space="preserve"> VOTER REGISTRATION DATE INTEGRITY ISSUES:  </t>
  </si>
  <si>
    <t xml:space="preserve">Registered in another state (NCOA 2019, 2020, 2021, 2022) </t>
  </si>
  <si>
    <t>No Voter Registration Date Updates and No Votes in 10+ years</t>
  </si>
  <si>
    <t>No Voter Reg Date Updates &amp;  No Votes in 6+ years: 822,045</t>
  </si>
  <si>
    <t>Questionably old (age 105 or older)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</si>
</sst>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rgb="FFFF0000"/>
      <name val="Calibri"/>
      <family val="2"/>
    </font>
    <font>
      <sz val="9"/>
      <color rgb="FFFF0000"/>
      <name val="Calibri"/>
      <family val="2"/>
    </font>
    <font>
      <b/>
      <sz val="10"/>
      <name val="Calibri"/>
      <family val="2"/>
      <scheme val="minor"/>
    </font>
    <font>
      <b/>
      <sz val="9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0061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1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0" fontId="4" fillId="0" borderId="0" xfId="0" applyFont="1"/>
    <xf numFmtId="3" fontId="6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3" fontId="8" fillId="0" borderId="0" xfId="0" applyNumberFormat="1" applyFont="1"/>
    <xf numFmtId="0" fontId="5" fillId="0" borderId="4" xfId="0" applyFont="1" applyBorder="1"/>
    <xf numFmtId="3" fontId="5" fillId="0" borderId="4" xfId="0" applyNumberFormat="1" applyFont="1" applyBorder="1"/>
    <xf numFmtId="3" fontId="5" fillId="0" borderId="5" xfId="0" applyNumberFormat="1" applyFont="1" applyBorder="1"/>
    <xf numFmtId="0" fontId="12" fillId="0" borderId="0" xfId="0" applyFont="1"/>
    <xf numFmtId="3" fontId="4" fillId="0" borderId="0" xfId="0" applyNumberFormat="1" applyFont="1"/>
    <xf numFmtId="3" fontId="7" fillId="0" borderId="0" xfId="0" applyNumberFormat="1" applyFont="1"/>
    <xf numFmtId="0" fontId="2" fillId="0" borderId="0" xfId="0" applyFont="1"/>
    <xf numFmtId="3" fontId="4" fillId="3" borderId="1" xfId="0" applyNumberFormat="1" applyFont="1" applyFill="1" applyBorder="1"/>
    <xf numFmtId="3" fontId="4" fillId="5" borderId="4" xfId="0" applyNumberFormat="1" applyFont="1" applyFill="1" applyBorder="1"/>
    <xf numFmtId="3" fontId="10" fillId="6" borderId="2" xfId="0" applyNumberFormat="1" applyFont="1" applyFill="1" applyBorder="1" applyAlignment="1">
      <alignment horizontal="center"/>
    </xf>
    <xf numFmtId="3" fontId="10" fillId="6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/>
    <xf numFmtId="3" fontId="4" fillId="5" borderId="3" xfId="0" applyNumberFormat="1" applyFont="1" applyFill="1" applyBorder="1"/>
    <xf numFmtId="3" fontId="11" fillId="0" borderId="0" xfId="0" applyNumberFormat="1" applyFont="1"/>
    <xf numFmtId="3" fontId="9" fillId="0" borderId="0" xfId="0" applyNumberFormat="1" applyFont="1"/>
    <xf numFmtId="0" fontId="4" fillId="5" borderId="14" xfId="0" applyFont="1" applyFill="1" applyBorder="1"/>
    <xf numFmtId="3" fontId="4" fillId="5" borderId="15" xfId="0" applyNumberFormat="1" applyFont="1" applyFill="1" applyBorder="1"/>
    <xf numFmtId="0" fontId="2" fillId="0" borderId="14" xfId="0" applyFont="1" applyBorder="1"/>
    <xf numFmtId="3" fontId="2" fillId="0" borderId="15" xfId="0" applyNumberFormat="1" applyFont="1" applyBorder="1"/>
    <xf numFmtId="3" fontId="2" fillId="0" borderId="15" xfId="0" applyNumberFormat="1" applyFont="1" applyBorder="1" applyAlignment="1">
      <alignment vertical="top"/>
    </xf>
    <xf numFmtId="3" fontId="4" fillId="6" borderId="0" xfId="0" applyNumberFormat="1" applyFont="1" applyFill="1" applyAlignment="1">
      <alignment horizontal="center"/>
    </xf>
    <xf numFmtId="3" fontId="4" fillId="5" borderId="9" xfId="0" applyNumberFormat="1" applyFont="1" applyFill="1" applyBorder="1" applyAlignment="1">
      <alignment horizontal="right"/>
    </xf>
    <xf numFmtId="3" fontId="7" fillId="0" borderId="14" xfId="0" applyNumberFormat="1" applyFont="1" applyBorder="1"/>
    <xf numFmtId="3" fontId="4" fillId="5" borderId="5" xfId="0" applyNumberFormat="1" applyFont="1" applyFill="1" applyBorder="1"/>
    <xf numFmtId="3" fontId="10" fillId="5" borderId="11" xfId="0" applyNumberFormat="1" applyFont="1" applyFill="1" applyBorder="1" applyAlignment="1">
      <alignment horizontal="right"/>
    </xf>
    <xf numFmtId="3" fontId="10" fillId="5" borderId="10" xfId="0" applyNumberFormat="1" applyFont="1" applyFill="1" applyBorder="1" applyAlignment="1">
      <alignment horizontal="right"/>
    </xf>
    <xf numFmtId="3" fontId="4" fillId="2" borderId="4" xfId="0" applyNumberFormat="1" applyFont="1" applyFill="1" applyBorder="1"/>
    <xf numFmtId="0" fontId="5" fillId="0" borderId="0" xfId="1" applyFont="1" applyBorder="1" applyAlignment="1">
      <alignment horizontal="left"/>
    </xf>
    <xf numFmtId="3" fontId="5" fillId="2" borderId="1" xfId="0" applyNumberFormat="1" applyFont="1" applyFill="1" applyBorder="1"/>
    <xf numFmtId="3" fontId="2" fillId="4" borderId="0" xfId="0" applyNumberFormat="1" applyFont="1" applyFill="1"/>
    <xf numFmtId="3" fontId="2" fillId="4" borderId="2" xfId="0" applyNumberFormat="1" applyFont="1" applyFill="1" applyBorder="1"/>
    <xf numFmtId="3" fontId="4" fillId="6" borderId="6" xfId="0" applyNumberFormat="1" applyFont="1" applyFill="1" applyBorder="1" applyAlignment="1">
      <alignment horizontal="center"/>
    </xf>
    <xf numFmtId="3" fontId="10" fillId="6" borderId="7" xfId="0" applyNumberFormat="1" applyFont="1" applyFill="1" applyBorder="1" applyAlignment="1">
      <alignment horizontal="center"/>
    </xf>
    <xf numFmtId="3" fontId="10" fillId="6" borderId="8" xfId="0" applyNumberFormat="1" applyFont="1" applyFill="1" applyBorder="1" applyAlignment="1">
      <alignment horizontal="center"/>
    </xf>
    <xf numFmtId="0" fontId="4" fillId="6" borderId="0" xfId="0" applyFont="1" applyFill="1" applyAlignment="1">
      <alignment horizontal="left"/>
    </xf>
    <xf numFmtId="0" fontId="4" fillId="6" borderId="6" xfId="0" applyFont="1" applyFill="1" applyBorder="1" applyAlignment="1">
      <alignment horizontal="left"/>
    </xf>
    <xf numFmtId="0" fontId="4" fillId="5" borderId="9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4" fillId="5" borderId="3" xfId="0" applyFont="1" applyFill="1" applyBorder="1"/>
    <xf numFmtId="0" fontId="15" fillId="0" borderId="0" xfId="0" applyFont="1"/>
    <xf numFmtId="0" fontId="5" fillId="0" borderId="3" xfId="1" applyFont="1" applyBorder="1" applyAlignment="1">
      <alignment horizontal="left"/>
    </xf>
    <xf numFmtId="164" fontId="5" fillId="2" borderId="4" xfId="0" applyNumberFormat="1" applyFont="1" applyFill="1" applyBorder="1"/>
    <xf numFmtId="0" fontId="16" fillId="0" borderId="1" xfId="0" applyFont="1" applyBorder="1"/>
    <xf numFmtId="3" fontId="17" fillId="0" borderId="0" xfId="0" applyNumberFormat="1" applyFont="1"/>
    <xf numFmtId="0" fontId="17" fillId="0" borderId="0" xfId="0" applyFont="1"/>
    <xf numFmtId="3" fontId="16" fillId="0" borderId="0" xfId="0" applyNumberFormat="1" applyFont="1"/>
    <xf numFmtId="0" fontId="16" fillId="0" borderId="0" xfId="0" applyFont="1"/>
    <xf numFmtId="49" fontId="13" fillId="6" borderId="21" xfId="0" applyNumberFormat="1" applyFont="1" applyFill="1" applyBorder="1" applyAlignment="1">
      <alignment horizontal="center"/>
    </xf>
    <xf numFmtId="0" fontId="4" fillId="6" borderId="22" xfId="0" applyFont="1" applyFill="1" applyBorder="1" applyAlignment="1">
      <alignment horizontal="center"/>
    </xf>
    <xf numFmtId="3" fontId="4" fillId="5" borderId="23" xfId="0" applyNumberFormat="1" applyFont="1" applyFill="1" applyBorder="1" applyAlignment="1">
      <alignment horizontal="right"/>
    </xf>
    <xf numFmtId="3" fontId="4" fillId="5" borderId="18" xfId="0" applyNumberFormat="1" applyFont="1" applyFill="1" applyBorder="1"/>
    <xf numFmtId="3" fontId="2" fillId="0" borderId="21" xfId="0" applyNumberFormat="1" applyFont="1" applyBorder="1"/>
    <xf numFmtId="3" fontId="4" fillId="0" borderId="21" xfId="0" applyNumberFormat="1" applyFont="1" applyBorder="1"/>
    <xf numFmtId="3" fontId="4" fillId="0" borderId="18" xfId="0" applyNumberFormat="1" applyFont="1" applyBorder="1"/>
    <xf numFmtId="3" fontId="5" fillId="0" borderId="21" xfId="0" applyNumberFormat="1" applyFont="1" applyBorder="1"/>
    <xf numFmtId="3" fontId="4" fillId="6" borderId="21" xfId="0" applyNumberFormat="1" applyFont="1" applyFill="1" applyBorder="1" applyAlignment="1">
      <alignment horizontal="center"/>
    </xf>
    <xf numFmtId="3" fontId="4" fillId="6" borderId="22" xfId="0" applyNumberFormat="1" applyFont="1" applyFill="1" applyBorder="1" applyAlignment="1">
      <alignment horizontal="center"/>
    </xf>
    <xf numFmtId="3" fontId="4" fillId="5" borderId="18" xfId="0" applyNumberFormat="1" applyFont="1" applyFill="1" applyBorder="1" applyAlignment="1">
      <alignment horizontal="right"/>
    </xf>
    <xf numFmtId="3" fontId="4" fillId="0" borderId="21" xfId="0" applyNumberFormat="1" applyFont="1" applyBorder="1" applyAlignment="1">
      <alignment vertical="top"/>
    </xf>
    <xf numFmtId="3" fontId="5" fillId="0" borderId="18" xfId="0" applyNumberFormat="1" applyFont="1" applyBorder="1"/>
    <xf numFmtId="3" fontId="10" fillId="6" borderId="13" xfId="0" applyNumberFormat="1" applyFont="1" applyFill="1" applyBorder="1" applyAlignment="1">
      <alignment horizontal="center"/>
    </xf>
    <xf numFmtId="3" fontId="10" fillId="6" borderId="24" xfId="0" applyNumberFormat="1" applyFont="1" applyFill="1" applyBorder="1" applyAlignment="1">
      <alignment horizontal="center"/>
    </xf>
    <xf numFmtId="3" fontId="10" fillId="5" borderId="12" xfId="0" applyNumberFormat="1" applyFont="1" applyFill="1" applyBorder="1" applyAlignment="1">
      <alignment horizontal="right"/>
    </xf>
    <xf numFmtId="3" fontId="4" fillId="5" borderId="25" xfId="0" applyNumberFormat="1" applyFont="1" applyFill="1" applyBorder="1"/>
    <xf numFmtId="3" fontId="2" fillId="4" borderId="13" xfId="0" applyNumberFormat="1" applyFont="1" applyFill="1" applyBorder="1"/>
    <xf numFmtId="3" fontId="2" fillId="0" borderId="13" xfId="0" applyNumberFormat="1" applyFont="1" applyBorder="1"/>
    <xf numFmtId="3" fontId="5" fillId="0" borderId="25" xfId="0" applyNumberFormat="1" applyFont="1" applyBorder="1"/>
    <xf numFmtId="0" fontId="4" fillId="0" borderId="3" xfId="0" applyFont="1" applyBorder="1"/>
    <xf numFmtId="3" fontId="4" fillId="2" borderId="25" xfId="0" applyNumberFormat="1" applyFont="1" applyFill="1" applyBorder="1"/>
    <xf numFmtId="3" fontId="5" fillId="2" borderId="13" xfId="0" applyNumberFormat="1" applyFont="1" applyFill="1" applyBorder="1"/>
    <xf numFmtId="164" fontId="5" fillId="2" borderId="25" xfId="0" applyNumberFormat="1" applyFont="1" applyFill="1" applyBorder="1"/>
    <xf numFmtId="0" fontId="5" fillId="0" borderId="25" xfId="0" applyFont="1" applyBorder="1"/>
    <xf numFmtId="3" fontId="4" fillId="3" borderId="25" xfId="0" applyNumberFormat="1" applyFont="1" applyFill="1" applyBorder="1"/>
    <xf numFmtId="0" fontId="4" fillId="6" borderId="19" xfId="0" applyFont="1" applyFill="1" applyBorder="1"/>
    <xf numFmtId="3" fontId="4" fillId="6" borderId="20" xfId="0" applyNumberFormat="1" applyFont="1" applyFill="1" applyBorder="1"/>
    <xf numFmtId="3" fontId="4" fillId="5" borderId="23" xfId="0" applyNumberFormat="1" applyFont="1" applyFill="1" applyBorder="1" applyAlignment="1">
      <alignment horizontal="left"/>
    </xf>
    <xf numFmtId="0" fontId="2" fillId="0" borderId="16" xfId="0" applyFont="1" applyBorder="1"/>
    <xf numFmtId="3" fontId="2" fillId="0" borderId="17" xfId="0" applyNumberFormat="1" applyFont="1" applyBorder="1"/>
    <xf numFmtId="3" fontId="4" fillId="2" borderId="13" xfId="2" applyNumberFormat="1" applyFont="1" applyFill="1" applyBorder="1"/>
    <xf numFmtId="3" fontId="4" fillId="2" borderId="1" xfId="2" applyNumberFormat="1" applyFont="1" applyFill="1" applyBorder="1"/>
    <xf numFmtId="3" fontId="4" fillId="2" borderId="2" xfId="2" applyNumberFormat="1" applyFont="1" applyFill="1" applyBorder="1"/>
    <xf numFmtId="3" fontId="4" fillId="0" borderId="18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3" fontId="2" fillId="0" borderId="13" xfId="2" applyNumberFormat="1" applyFont="1" applyFill="1" applyBorder="1"/>
    <xf numFmtId="3" fontId="2" fillId="0" borderId="1" xfId="2" applyNumberFormat="1" applyFont="1" applyFill="1" applyBorder="1"/>
    <xf numFmtId="3" fontId="2" fillId="0" borderId="2" xfId="2" applyNumberFormat="1" applyFont="1" applyFill="1" applyBorder="1"/>
    <xf numFmtId="3" fontId="5" fillId="3" borderId="13" xfId="0" applyNumberFormat="1" applyFont="1" applyFill="1" applyBorder="1"/>
    <xf numFmtId="164" fontId="5" fillId="3" borderId="25" xfId="0" applyNumberFormat="1" applyFont="1" applyFill="1" applyBorder="1"/>
    <xf numFmtId="3" fontId="5" fillId="3" borderId="1" xfId="0" applyNumberFormat="1" applyFont="1" applyFill="1" applyBorder="1"/>
    <xf numFmtId="3" fontId="5" fillId="3" borderId="2" xfId="0" applyNumberFormat="1" applyFont="1" applyFill="1" applyBorder="1"/>
    <xf numFmtId="164" fontId="5" fillId="3" borderId="4" xfId="0" applyNumberFormat="1" applyFont="1" applyFill="1" applyBorder="1"/>
    <xf numFmtId="164" fontId="5" fillId="3" borderId="5" xfId="0" applyNumberFormat="1" applyFont="1" applyFill="1" applyBorder="1"/>
    <xf numFmtId="3" fontId="5" fillId="3" borderId="21" xfId="0" applyNumberFormat="1" applyFont="1" applyFill="1" applyBorder="1"/>
    <xf numFmtId="164" fontId="5" fillId="3" borderId="18" xfId="0" applyNumberFormat="1" applyFont="1" applyFill="1" applyBorder="1"/>
    <xf numFmtId="3" fontId="2" fillId="3" borderId="21" xfId="0" applyNumberFormat="1" applyFont="1" applyFill="1" applyBorder="1"/>
    <xf numFmtId="3" fontId="4" fillId="8" borderId="3" xfId="0" applyNumberFormat="1" applyFont="1" applyFill="1" applyBorder="1"/>
    <xf numFmtId="3" fontId="4" fillId="8" borderId="25" xfId="0" applyNumberFormat="1" applyFont="1" applyFill="1" applyBorder="1"/>
    <xf numFmtId="3" fontId="4" fillId="8" borderId="4" xfId="0" applyNumberFormat="1" applyFont="1" applyFill="1" applyBorder="1"/>
    <xf numFmtId="3" fontId="2" fillId="0" borderId="0" xfId="2" applyNumberFormat="1" applyFont="1" applyFill="1" applyBorder="1"/>
    <xf numFmtId="3" fontId="2" fillId="0" borderId="21" xfId="0" applyNumberFormat="1" applyFont="1" applyFill="1" applyBorder="1"/>
    <xf numFmtId="3" fontId="14" fillId="0" borderId="21" xfId="0" applyNumberFormat="1" applyFont="1" applyFill="1" applyBorder="1"/>
    <xf numFmtId="0" fontId="2" fillId="3" borderId="0" xfId="0" applyFont="1" applyFill="1"/>
    <xf numFmtId="3" fontId="2" fillId="3" borderId="0" xfId="0" applyNumberFormat="1" applyFont="1" applyFill="1"/>
  </cellXfs>
  <cellStyles count="3">
    <cellStyle name="Good" xfId="2" builtinId="26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74113-BD38-4C6D-85EE-3D921F5CCF68}">
  <sheetPr>
    <pageSetUpPr fitToPage="1"/>
  </sheetPr>
  <dimension ref="A1:P47"/>
  <sheetViews>
    <sheetView showGridLines="0" tabSelected="1" zoomScale="119" zoomScaleNormal="119" workbookViewId="0">
      <selection activeCell="B1" sqref="B1"/>
    </sheetView>
  </sheetViews>
  <sheetFormatPr defaultRowHeight="12" customHeight="1" x14ac:dyDescent="0.25"/>
  <cols>
    <col min="1" max="1" width="49.140625" style="5" customWidth="1"/>
    <col min="2" max="2" width="8.5703125" style="12" customWidth="1"/>
    <col min="3" max="3" width="8.5703125" style="3" customWidth="1"/>
    <col min="4" max="9" width="8.5703125" style="1" customWidth="1"/>
    <col min="10" max="10" width="9.7109375" style="1" customWidth="1"/>
    <col min="11" max="16" width="8.5703125" style="1" customWidth="1"/>
  </cols>
  <sheetData>
    <row r="1" spans="1:16" ht="12.95" customHeight="1" x14ac:dyDescent="0.25">
      <c r="A1" s="3" t="s">
        <v>10</v>
      </c>
      <c r="B1" s="15"/>
      <c r="C1" s="109" t="s">
        <v>64</v>
      </c>
      <c r="D1" s="110"/>
      <c r="E1" s="110"/>
      <c r="F1" s="110"/>
      <c r="G1" s="110"/>
      <c r="H1" s="110"/>
    </row>
    <row r="2" spans="1:16" ht="12.95" customHeight="1" x14ac:dyDescent="0.25">
      <c r="A2" s="42" t="s">
        <v>12</v>
      </c>
      <c r="B2" s="63" t="s">
        <v>63</v>
      </c>
      <c r="C2" s="55" t="s">
        <v>17</v>
      </c>
      <c r="D2" s="68" t="s">
        <v>11</v>
      </c>
      <c r="E2" s="28">
        <v>24</v>
      </c>
      <c r="F2" s="68">
        <v>33</v>
      </c>
      <c r="G2" s="18">
        <v>21</v>
      </c>
      <c r="H2" s="68">
        <v>13</v>
      </c>
      <c r="I2" s="68">
        <v>91</v>
      </c>
      <c r="J2" s="18">
        <v>89</v>
      </c>
      <c r="K2" s="18">
        <v>81</v>
      </c>
      <c r="L2" s="18">
        <v>30</v>
      </c>
      <c r="M2" s="17">
        <v>83</v>
      </c>
      <c r="N2" s="18">
        <v>49</v>
      </c>
      <c r="O2" s="68">
        <v>66</v>
      </c>
      <c r="P2" s="68">
        <v>48</v>
      </c>
    </row>
    <row r="3" spans="1:16" ht="12.95" customHeight="1" x14ac:dyDescent="0.25">
      <c r="A3" s="43" t="s">
        <v>13</v>
      </c>
      <c r="B3" s="64" t="s">
        <v>14</v>
      </c>
      <c r="C3" s="56" t="s">
        <v>14</v>
      </c>
      <c r="D3" s="69" t="s">
        <v>4</v>
      </c>
      <c r="E3" s="39" t="s">
        <v>61</v>
      </c>
      <c r="F3" s="69" t="s">
        <v>6</v>
      </c>
      <c r="G3" s="40" t="s">
        <v>9</v>
      </c>
      <c r="H3" s="69" t="s">
        <v>5</v>
      </c>
      <c r="I3" s="69" t="s">
        <v>0</v>
      </c>
      <c r="J3" s="40" t="s">
        <v>15</v>
      </c>
      <c r="K3" s="40" t="s">
        <v>8</v>
      </c>
      <c r="L3" s="40" t="s">
        <v>7</v>
      </c>
      <c r="M3" s="41" t="s">
        <v>3</v>
      </c>
      <c r="N3" s="40" t="s">
        <v>2</v>
      </c>
      <c r="O3" s="69" t="s">
        <v>1</v>
      </c>
      <c r="P3" s="69" t="s">
        <v>62</v>
      </c>
    </row>
    <row r="4" spans="1:16" ht="12.95" customHeight="1" x14ac:dyDescent="0.25">
      <c r="A4" s="44" t="s">
        <v>16</v>
      </c>
      <c r="B4" s="83">
        <v>7929154</v>
      </c>
      <c r="C4" s="57">
        <f>SUM(D4:P4)</f>
        <v>1038660</v>
      </c>
      <c r="D4" s="70">
        <v>75636</v>
      </c>
      <c r="E4" s="29">
        <v>84860</v>
      </c>
      <c r="F4" s="70">
        <v>79180</v>
      </c>
      <c r="G4" s="33">
        <v>88291</v>
      </c>
      <c r="H4" s="70">
        <v>80370</v>
      </c>
      <c r="I4" s="70">
        <v>69476</v>
      </c>
      <c r="J4" s="33">
        <v>79014</v>
      </c>
      <c r="K4" s="33">
        <v>77460</v>
      </c>
      <c r="L4" s="33">
        <v>82682</v>
      </c>
      <c r="M4" s="32">
        <v>79812</v>
      </c>
      <c r="N4" s="33">
        <v>72618</v>
      </c>
      <c r="O4" s="70">
        <v>84562</v>
      </c>
      <c r="P4" s="70">
        <v>84699</v>
      </c>
    </row>
    <row r="5" spans="1:16" s="11" customFormat="1" ht="12.95" customHeight="1" x14ac:dyDescent="0.25">
      <c r="A5" s="45" t="s">
        <v>69</v>
      </c>
      <c r="B5" s="65">
        <v>444600</v>
      </c>
      <c r="C5" s="58">
        <f>SUM(D5:P5)</f>
        <v>72497</v>
      </c>
      <c r="D5" s="86">
        <v>4866</v>
      </c>
      <c r="E5" s="87">
        <v>14687</v>
      </c>
      <c r="F5" s="86">
        <v>9287</v>
      </c>
      <c r="G5" s="87">
        <v>3452</v>
      </c>
      <c r="H5" s="86">
        <v>4625</v>
      </c>
      <c r="I5" s="86">
        <v>5283</v>
      </c>
      <c r="J5" s="87">
        <v>4889</v>
      </c>
      <c r="K5" s="87">
        <v>5170</v>
      </c>
      <c r="L5" s="87">
        <v>5195</v>
      </c>
      <c r="M5" s="88">
        <v>5204</v>
      </c>
      <c r="N5" s="87">
        <v>3547</v>
      </c>
      <c r="O5" s="86">
        <v>4073</v>
      </c>
      <c r="P5" s="86">
        <v>2219</v>
      </c>
    </row>
    <row r="6" spans="1:16" s="11" customFormat="1" ht="12.95" customHeight="1" x14ac:dyDescent="0.25">
      <c r="A6" s="90" t="s">
        <v>72</v>
      </c>
      <c r="B6" s="89"/>
      <c r="C6" s="61"/>
      <c r="D6" s="91">
        <v>4866</v>
      </c>
      <c r="E6" s="92">
        <v>14687</v>
      </c>
      <c r="F6" s="91">
        <v>9287</v>
      </c>
      <c r="G6" s="92">
        <v>3452</v>
      </c>
      <c r="H6" s="91">
        <v>4625</v>
      </c>
      <c r="I6" s="91">
        <v>5283</v>
      </c>
      <c r="J6" s="92">
        <v>4889</v>
      </c>
      <c r="K6" s="92">
        <v>5170</v>
      </c>
      <c r="L6" s="92">
        <v>5195</v>
      </c>
      <c r="M6" s="93">
        <v>5204</v>
      </c>
      <c r="N6" s="92">
        <v>3547</v>
      </c>
      <c r="O6" s="91">
        <v>4073</v>
      </c>
      <c r="P6" s="91">
        <v>2219</v>
      </c>
    </row>
    <row r="7" spans="1:16" s="11" customFormat="1" ht="12.95" customHeight="1" x14ac:dyDescent="0.25">
      <c r="A7" s="90" t="s">
        <v>73</v>
      </c>
      <c r="B7" s="89"/>
      <c r="C7" s="61"/>
      <c r="D7" s="91"/>
      <c r="E7" s="106"/>
      <c r="F7" s="91"/>
      <c r="G7" s="92"/>
      <c r="H7" s="91"/>
      <c r="I7" s="91"/>
      <c r="J7" s="92"/>
      <c r="K7" s="92"/>
      <c r="L7" s="92"/>
      <c r="M7" s="93"/>
      <c r="N7" s="92"/>
      <c r="O7" s="91"/>
      <c r="P7" s="91"/>
    </row>
    <row r="8" spans="1:16" s="11" customFormat="1" ht="12.95" customHeight="1" x14ac:dyDescent="0.25">
      <c r="A8" s="46" t="s">
        <v>70</v>
      </c>
      <c r="B8" s="58">
        <f>SUM(B9:B18)</f>
        <v>307960</v>
      </c>
      <c r="C8" s="58">
        <f>SUM(D8:P8)</f>
        <v>27682</v>
      </c>
      <c r="D8" s="80">
        <f t="shared" ref="D8:P8" si="0">SUM(D9:D18)</f>
        <v>16979</v>
      </c>
      <c r="E8" s="20">
        <f t="shared" si="0"/>
        <v>191</v>
      </c>
      <c r="F8" s="71">
        <f t="shared" si="0"/>
        <v>100</v>
      </c>
      <c r="G8" s="34">
        <f t="shared" si="0"/>
        <v>5529</v>
      </c>
      <c r="H8" s="76">
        <f>SUM(H9:H18)</f>
        <v>3170</v>
      </c>
      <c r="I8" s="71">
        <f t="shared" si="0"/>
        <v>128</v>
      </c>
      <c r="J8" s="34">
        <f t="shared" si="0"/>
        <v>924</v>
      </c>
      <c r="K8" s="16">
        <f>SUM(K9:K18)</f>
        <v>78</v>
      </c>
      <c r="L8" s="16">
        <f>SUM(L9:L18)</f>
        <v>244</v>
      </c>
      <c r="M8" s="31">
        <f t="shared" si="0"/>
        <v>52</v>
      </c>
      <c r="N8" s="16">
        <f t="shared" si="0"/>
        <v>58</v>
      </c>
      <c r="O8" s="71">
        <f>SUM(O9:O18)</f>
        <v>77</v>
      </c>
      <c r="P8" s="71">
        <f t="shared" si="0"/>
        <v>152</v>
      </c>
    </row>
    <row r="9" spans="1:16" ht="12.95" customHeight="1" x14ac:dyDescent="0.25">
      <c r="A9" s="14" t="s">
        <v>32</v>
      </c>
      <c r="B9" s="107">
        <v>186607</v>
      </c>
      <c r="C9" s="60"/>
      <c r="D9" s="72">
        <v>16936</v>
      </c>
      <c r="E9" s="37">
        <f>121-4</f>
        <v>117</v>
      </c>
      <c r="F9" s="72">
        <v>23</v>
      </c>
      <c r="G9" s="19">
        <v>23</v>
      </c>
      <c r="H9" s="72">
        <v>10</v>
      </c>
      <c r="I9" s="72">
        <v>73</v>
      </c>
      <c r="J9" s="19">
        <v>863</v>
      </c>
      <c r="K9" s="19">
        <v>32</v>
      </c>
      <c r="L9" s="19">
        <v>193</v>
      </c>
      <c r="M9" s="38">
        <v>25</v>
      </c>
      <c r="N9" s="19">
        <v>26</v>
      </c>
      <c r="O9" s="72">
        <v>41</v>
      </c>
      <c r="P9" s="72">
        <v>28</v>
      </c>
    </row>
    <row r="10" spans="1:16" ht="12.95" customHeight="1" x14ac:dyDescent="0.25">
      <c r="A10" s="14" t="s">
        <v>22</v>
      </c>
      <c r="B10" s="107"/>
      <c r="C10" s="60"/>
      <c r="D10" s="73"/>
      <c r="F10" s="72"/>
      <c r="G10" s="19"/>
      <c r="H10" s="72"/>
      <c r="I10" s="73"/>
      <c r="J10" s="6"/>
      <c r="K10" s="19"/>
      <c r="L10" s="19"/>
      <c r="M10" s="38"/>
      <c r="N10" s="6"/>
      <c r="O10" s="72"/>
      <c r="P10" s="72"/>
    </row>
    <row r="11" spans="1:16" ht="12.95" customHeight="1" x14ac:dyDescent="0.25">
      <c r="A11" s="14" t="s">
        <v>39</v>
      </c>
      <c r="B11" s="107">
        <f>58450</f>
        <v>58450</v>
      </c>
      <c r="C11" s="60"/>
      <c r="D11" s="72">
        <v>7</v>
      </c>
      <c r="E11" s="37">
        <v>1</v>
      </c>
      <c r="F11" s="72">
        <v>33</v>
      </c>
      <c r="G11" s="19">
        <v>16</v>
      </c>
      <c r="H11" s="72">
        <v>12</v>
      </c>
      <c r="I11" s="72">
        <v>20</v>
      </c>
      <c r="J11" s="72">
        <v>33</v>
      </c>
      <c r="K11" s="19">
        <v>20</v>
      </c>
      <c r="L11" s="19">
        <v>0</v>
      </c>
      <c r="M11" s="38">
        <v>3</v>
      </c>
      <c r="N11" s="19">
        <v>8</v>
      </c>
      <c r="O11" s="72">
        <v>5</v>
      </c>
      <c r="P11" s="72">
        <v>4</v>
      </c>
    </row>
    <row r="12" spans="1:16" ht="12.95" customHeight="1" x14ac:dyDescent="0.25">
      <c r="A12" s="14" t="s">
        <v>33</v>
      </c>
      <c r="B12" s="107">
        <v>56549</v>
      </c>
      <c r="C12" s="60"/>
      <c r="D12" s="72">
        <v>5</v>
      </c>
      <c r="E12" s="37">
        <v>0</v>
      </c>
      <c r="F12" s="72">
        <v>0</v>
      </c>
      <c r="G12" s="19">
        <v>5431</v>
      </c>
      <c r="H12" s="72">
        <v>3110</v>
      </c>
      <c r="I12" s="72">
        <v>0</v>
      </c>
      <c r="J12" s="19">
        <v>0</v>
      </c>
      <c r="K12" s="19">
        <v>0</v>
      </c>
      <c r="L12" s="19">
        <v>0</v>
      </c>
      <c r="M12" s="38">
        <v>0</v>
      </c>
      <c r="N12" s="19">
        <v>0</v>
      </c>
      <c r="O12" s="72">
        <v>0</v>
      </c>
      <c r="P12" s="72">
        <v>0</v>
      </c>
    </row>
    <row r="13" spans="1:16" ht="12.95" customHeight="1" x14ac:dyDescent="0.25">
      <c r="A13" s="14" t="s">
        <v>36</v>
      </c>
      <c r="B13" s="107">
        <v>2411</v>
      </c>
      <c r="C13" s="60"/>
      <c r="D13" s="72">
        <v>8</v>
      </c>
      <c r="E13" s="37">
        <v>0</v>
      </c>
      <c r="F13" s="72">
        <v>0</v>
      </c>
      <c r="G13" s="19">
        <v>0</v>
      </c>
      <c r="H13" s="72">
        <v>1</v>
      </c>
      <c r="I13" s="72">
        <v>0</v>
      </c>
      <c r="J13" s="19">
        <v>0</v>
      </c>
      <c r="K13" s="19">
        <v>4</v>
      </c>
      <c r="L13" s="19">
        <v>1</v>
      </c>
      <c r="M13" s="38">
        <v>0</v>
      </c>
      <c r="N13" s="19">
        <v>0</v>
      </c>
      <c r="O13" s="72">
        <v>0</v>
      </c>
      <c r="P13" s="72">
        <v>99</v>
      </c>
    </row>
    <row r="14" spans="1:16" ht="12.95" customHeight="1" x14ac:dyDescent="0.25">
      <c r="A14" s="14" t="s">
        <v>30</v>
      </c>
      <c r="B14" s="107">
        <v>2101</v>
      </c>
      <c r="C14" s="60"/>
      <c r="D14" s="72">
        <v>17</v>
      </c>
      <c r="E14" s="37">
        <v>50</v>
      </c>
      <c r="F14" s="72">
        <v>29</v>
      </c>
      <c r="G14" s="19">
        <v>38</v>
      </c>
      <c r="H14" s="72">
        <v>27</v>
      </c>
      <c r="I14" s="72">
        <v>21</v>
      </c>
      <c r="J14" s="19">
        <v>20</v>
      </c>
      <c r="K14" s="19">
        <v>13</v>
      </c>
      <c r="L14" s="19">
        <v>21</v>
      </c>
      <c r="M14" s="38">
        <v>16</v>
      </c>
      <c r="N14" s="19">
        <v>14</v>
      </c>
      <c r="O14" s="72">
        <v>20</v>
      </c>
      <c r="P14" s="72">
        <v>11</v>
      </c>
    </row>
    <row r="15" spans="1:16" ht="12.95" customHeight="1" x14ac:dyDescent="0.25">
      <c r="A15" s="14" t="s">
        <v>74</v>
      </c>
      <c r="B15" s="107">
        <f>470+184+99</f>
        <v>753</v>
      </c>
      <c r="C15" s="60"/>
      <c r="D15" s="72">
        <v>3</v>
      </c>
      <c r="E15" s="37">
        <v>2</v>
      </c>
      <c r="F15" s="72">
        <v>4</v>
      </c>
      <c r="G15" s="19">
        <v>12</v>
      </c>
      <c r="H15" s="72">
        <v>4</v>
      </c>
      <c r="I15" s="72">
        <v>6</v>
      </c>
      <c r="J15" s="19">
        <v>3</v>
      </c>
      <c r="K15" s="19">
        <v>6</v>
      </c>
      <c r="L15" s="19">
        <v>5</v>
      </c>
      <c r="M15" s="38">
        <v>0</v>
      </c>
      <c r="N15" s="19">
        <v>4</v>
      </c>
      <c r="O15" s="72">
        <v>5</v>
      </c>
      <c r="P15" s="72">
        <v>3</v>
      </c>
    </row>
    <row r="16" spans="1:16" ht="12.95" customHeight="1" x14ac:dyDescent="0.25">
      <c r="A16" s="14" t="s">
        <v>31</v>
      </c>
      <c r="B16" s="107">
        <v>427</v>
      </c>
      <c r="C16" s="60"/>
      <c r="D16" s="72">
        <v>2</v>
      </c>
      <c r="E16" s="37">
        <v>9</v>
      </c>
      <c r="F16" s="72">
        <v>5</v>
      </c>
      <c r="G16" s="19">
        <v>1</v>
      </c>
      <c r="H16" s="72">
        <v>0</v>
      </c>
      <c r="I16" s="72">
        <v>0</v>
      </c>
      <c r="J16" s="19">
        <v>0</v>
      </c>
      <c r="K16" s="19">
        <v>0</v>
      </c>
      <c r="L16" s="19">
        <v>17</v>
      </c>
      <c r="M16" s="38">
        <v>0</v>
      </c>
      <c r="N16" s="19">
        <v>0</v>
      </c>
      <c r="O16" s="72">
        <v>3</v>
      </c>
      <c r="P16" s="72">
        <v>1</v>
      </c>
    </row>
    <row r="17" spans="1:16" ht="12.95" customHeight="1" x14ac:dyDescent="0.25">
      <c r="A17" s="14" t="s">
        <v>35</v>
      </c>
      <c r="B17" s="107">
        <v>173</v>
      </c>
      <c r="C17" s="60"/>
      <c r="D17" s="72">
        <v>1</v>
      </c>
      <c r="E17" s="37">
        <v>0</v>
      </c>
      <c r="F17" s="72">
        <v>0</v>
      </c>
      <c r="G17" s="19">
        <v>4</v>
      </c>
      <c r="H17" s="72">
        <v>3</v>
      </c>
      <c r="I17" s="72">
        <v>1</v>
      </c>
      <c r="J17" s="19">
        <v>4</v>
      </c>
      <c r="K17" s="19">
        <v>2</v>
      </c>
      <c r="L17" s="19">
        <v>0</v>
      </c>
      <c r="M17" s="38">
        <v>1</v>
      </c>
      <c r="N17" s="19">
        <v>2</v>
      </c>
      <c r="O17" s="72">
        <v>0</v>
      </c>
      <c r="P17" s="72">
        <v>1</v>
      </c>
    </row>
    <row r="18" spans="1:16" ht="12.95" customHeight="1" x14ac:dyDescent="0.25">
      <c r="A18" s="14" t="s">
        <v>58</v>
      </c>
      <c r="B18" s="107">
        <v>489</v>
      </c>
      <c r="C18" s="60"/>
      <c r="D18" s="72">
        <v>0</v>
      </c>
      <c r="E18" s="37">
        <v>12</v>
      </c>
      <c r="F18" s="72">
        <v>6</v>
      </c>
      <c r="G18" s="19">
        <v>4</v>
      </c>
      <c r="H18" s="72">
        <v>3</v>
      </c>
      <c r="I18" s="72">
        <v>7</v>
      </c>
      <c r="J18" s="19">
        <v>1</v>
      </c>
      <c r="K18" s="19">
        <v>1</v>
      </c>
      <c r="L18" s="19">
        <v>7</v>
      </c>
      <c r="M18" s="38">
        <v>7</v>
      </c>
      <c r="N18" s="19">
        <v>4</v>
      </c>
      <c r="O18" s="72">
        <v>3</v>
      </c>
      <c r="P18" s="72">
        <v>5</v>
      </c>
    </row>
    <row r="19" spans="1:16" s="11" customFormat="1" ht="12.95" customHeight="1" x14ac:dyDescent="0.25">
      <c r="A19" s="46" t="s">
        <v>21</v>
      </c>
      <c r="B19" s="58">
        <f>SUM(B20:B22)</f>
        <v>116132</v>
      </c>
      <c r="C19" s="58">
        <f>SUM(D19:P19)</f>
        <v>9421</v>
      </c>
      <c r="D19" s="71">
        <f t="shared" ref="D19:P19" si="1">SUM(D20:D28)</f>
        <v>312</v>
      </c>
      <c r="E19" s="103">
        <f t="shared" si="1"/>
        <v>2306</v>
      </c>
      <c r="F19" s="104">
        <f t="shared" si="1"/>
        <v>1338</v>
      </c>
      <c r="G19" s="105">
        <f t="shared" si="1"/>
        <v>1088</v>
      </c>
      <c r="H19" s="104">
        <f>SUM(H20:H28)</f>
        <v>620</v>
      </c>
      <c r="I19" s="71">
        <f t="shared" si="1"/>
        <v>451</v>
      </c>
      <c r="J19" s="16">
        <f t="shared" si="1"/>
        <v>582</v>
      </c>
      <c r="K19" s="16">
        <f>SUM(K20:K28)</f>
        <v>288</v>
      </c>
      <c r="L19" s="16">
        <f>SUM(L20:L28)</f>
        <v>464</v>
      </c>
      <c r="M19" s="31">
        <f t="shared" si="1"/>
        <v>355</v>
      </c>
      <c r="N19" s="16">
        <f t="shared" si="1"/>
        <v>777</v>
      </c>
      <c r="O19" s="71">
        <f>SUM(O20:O28)</f>
        <v>323</v>
      </c>
      <c r="P19" s="71">
        <f t="shared" si="1"/>
        <v>517</v>
      </c>
    </row>
    <row r="20" spans="1:16" ht="12.95" customHeight="1" x14ac:dyDescent="0.25">
      <c r="A20" s="14" t="s">
        <v>24</v>
      </c>
      <c r="B20" s="107">
        <f>114051+3</f>
        <v>114054</v>
      </c>
      <c r="C20" s="59"/>
      <c r="D20" s="72"/>
      <c r="E20" s="37"/>
      <c r="F20" s="72"/>
      <c r="G20" s="19"/>
      <c r="H20" s="72"/>
      <c r="I20" s="72"/>
      <c r="J20" s="19"/>
      <c r="K20" s="19"/>
      <c r="L20" s="19"/>
      <c r="M20" s="38"/>
      <c r="N20" s="19"/>
      <c r="O20" s="72"/>
      <c r="P20" s="72"/>
    </row>
    <row r="21" spans="1:16" ht="12.95" customHeight="1" x14ac:dyDescent="0.25">
      <c r="A21" s="14" t="s">
        <v>23</v>
      </c>
      <c r="B21" s="107">
        <v>1712</v>
      </c>
      <c r="C21" s="60"/>
      <c r="D21" s="72">
        <v>25</v>
      </c>
      <c r="E21" s="37">
        <v>51</v>
      </c>
      <c r="F21" s="72">
        <v>38</v>
      </c>
      <c r="G21" s="19">
        <v>32</v>
      </c>
      <c r="H21" s="72">
        <v>22</v>
      </c>
      <c r="I21" s="72">
        <v>13</v>
      </c>
      <c r="J21" s="19">
        <v>23</v>
      </c>
      <c r="K21" s="19">
        <v>8</v>
      </c>
      <c r="L21" s="19">
        <v>35</v>
      </c>
      <c r="M21" s="38">
        <v>20</v>
      </c>
      <c r="N21" s="19">
        <v>21</v>
      </c>
      <c r="O21" s="72">
        <v>11</v>
      </c>
      <c r="P21" s="72">
        <v>33</v>
      </c>
    </row>
    <row r="22" spans="1:16" ht="12.95" customHeight="1" x14ac:dyDescent="0.25">
      <c r="A22" s="14" t="s">
        <v>41</v>
      </c>
      <c r="B22" s="107">
        <v>366</v>
      </c>
      <c r="C22" s="60"/>
      <c r="D22" s="72">
        <v>0</v>
      </c>
      <c r="E22" s="37">
        <v>0</v>
      </c>
      <c r="F22" s="72">
        <v>20</v>
      </c>
      <c r="G22" s="19">
        <v>8</v>
      </c>
      <c r="H22" s="72">
        <v>0</v>
      </c>
      <c r="I22" s="72">
        <v>0</v>
      </c>
      <c r="J22" s="19">
        <v>0</v>
      </c>
      <c r="K22" s="19">
        <v>0</v>
      </c>
      <c r="L22" s="19">
        <v>1</v>
      </c>
      <c r="M22" s="38">
        <v>2</v>
      </c>
      <c r="N22" s="19">
        <v>4</v>
      </c>
      <c r="O22" s="72">
        <v>4</v>
      </c>
      <c r="P22" s="72">
        <v>2</v>
      </c>
    </row>
    <row r="23" spans="1:16" ht="12.95" customHeight="1" x14ac:dyDescent="0.25">
      <c r="A23" s="14" t="s">
        <v>57</v>
      </c>
      <c r="B23" s="59" t="s">
        <v>18</v>
      </c>
      <c r="C23" s="60"/>
      <c r="D23" s="72">
        <v>287</v>
      </c>
      <c r="E23" s="37">
        <v>2255</v>
      </c>
      <c r="F23" s="72">
        <v>1280</v>
      </c>
      <c r="G23" s="19">
        <v>1048</v>
      </c>
      <c r="H23" s="72">
        <v>598</v>
      </c>
      <c r="I23" s="72">
        <v>438</v>
      </c>
      <c r="J23" s="19">
        <v>559</v>
      </c>
      <c r="K23" s="19">
        <v>280</v>
      </c>
      <c r="L23" s="19">
        <v>428</v>
      </c>
      <c r="M23" s="38">
        <v>333</v>
      </c>
      <c r="N23" s="19">
        <v>752</v>
      </c>
      <c r="O23" s="72">
        <v>308</v>
      </c>
      <c r="P23" s="72">
        <v>482</v>
      </c>
    </row>
    <row r="24" spans="1:16" ht="12.95" customHeight="1" x14ac:dyDescent="0.25">
      <c r="A24" s="47" t="s">
        <v>54</v>
      </c>
      <c r="B24" s="59"/>
      <c r="C24" s="60"/>
      <c r="D24" s="72"/>
      <c r="E24" s="37"/>
      <c r="F24" s="72"/>
      <c r="G24" s="19"/>
      <c r="H24" s="72"/>
      <c r="I24" s="72"/>
      <c r="J24" s="19"/>
      <c r="K24" s="19"/>
      <c r="L24" s="19"/>
      <c r="M24" s="38"/>
      <c r="N24" s="19"/>
      <c r="O24" s="72"/>
      <c r="P24" s="72"/>
    </row>
    <row r="25" spans="1:16" ht="12.95" customHeight="1" x14ac:dyDescent="0.25">
      <c r="A25" s="47" t="s">
        <v>55</v>
      </c>
      <c r="B25" s="59"/>
      <c r="C25" s="60"/>
      <c r="D25" s="72"/>
      <c r="E25" s="37"/>
      <c r="F25" s="72"/>
      <c r="G25" s="19"/>
      <c r="H25" s="72"/>
      <c r="I25" s="72"/>
      <c r="J25" s="19"/>
      <c r="K25" s="19"/>
      <c r="L25" s="19"/>
      <c r="M25" s="38"/>
      <c r="N25" s="19"/>
      <c r="O25" s="72"/>
      <c r="P25" s="72"/>
    </row>
    <row r="26" spans="1:16" ht="12.95" customHeight="1" x14ac:dyDescent="0.25">
      <c r="A26" s="47" t="s">
        <v>56</v>
      </c>
      <c r="B26" s="59"/>
      <c r="C26" s="60"/>
      <c r="D26" s="72"/>
      <c r="E26" s="37"/>
      <c r="F26" s="72"/>
      <c r="G26" s="19"/>
      <c r="H26" s="72"/>
      <c r="I26" s="72"/>
      <c r="J26" s="19"/>
      <c r="K26" s="19"/>
      <c r="L26" s="19"/>
      <c r="M26" s="38"/>
      <c r="N26" s="19"/>
      <c r="O26" s="72"/>
      <c r="P26" s="72"/>
    </row>
    <row r="27" spans="1:16" ht="12.95" customHeight="1" x14ac:dyDescent="0.25">
      <c r="A27" s="14" t="s">
        <v>71</v>
      </c>
      <c r="B27" s="102" t="s">
        <v>18</v>
      </c>
      <c r="C27" s="102"/>
      <c r="D27" s="72"/>
      <c r="E27" s="37"/>
      <c r="F27" s="72"/>
      <c r="G27" s="19"/>
      <c r="H27" s="72"/>
      <c r="I27" s="72"/>
      <c r="J27" s="19"/>
      <c r="K27" s="19"/>
      <c r="L27" s="19"/>
      <c r="M27" s="38"/>
      <c r="N27" s="19"/>
      <c r="O27" s="72"/>
      <c r="P27" s="72"/>
    </row>
    <row r="28" spans="1:16" ht="12.95" customHeight="1" x14ac:dyDescent="0.25">
      <c r="A28" s="14" t="s">
        <v>40</v>
      </c>
      <c r="B28" s="59" t="s">
        <v>18</v>
      </c>
      <c r="C28" s="59"/>
      <c r="D28" s="72"/>
      <c r="E28" s="37"/>
      <c r="F28" s="72"/>
      <c r="G28" s="19"/>
      <c r="H28" s="72"/>
      <c r="I28" s="72"/>
      <c r="J28" s="19"/>
      <c r="K28" s="19"/>
      <c r="L28" s="19"/>
      <c r="M28" s="38"/>
      <c r="N28" s="19"/>
      <c r="O28" s="72"/>
      <c r="P28" s="72"/>
    </row>
    <row r="29" spans="1:16" s="11" customFormat="1" ht="12.95" customHeight="1" x14ac:dyDescent="0.25">
      <c r="A29" s="46" t="s">
        <v>20</v>
      </c>
      <c r="B29" s="58">
        <f>SUM(B30:B33)</f>
        <v>16458</v>
      </c>
      <c r="C29" s="58">
        <f>SUM(D29:P29)</f>
        <v>678</v>
      </c>
      <c r="D29" s="71">
        <f t="shared" ref="D29:P29" si="2">SUM(D30:D33)</f>
        <v>78</v>
      </c>
      <c r="E29" s="20">
        <f t="shared" si="2"/>
        <v>23</v>
      </c>
      <c r="F29" s="71">
        <f t="shared" si="2"/>
        <v>155</v>
      </c>
      <c r="G29" s="16">
        <f t="shared" si="2"/>
        <v>0</v>
      </c>
      <c r="H29" s="71">
        <f>SUM(H30:H33)</f>
        <v>0</v>
      </c>
      <c r="I29" s="71">
        <f t="shared" si="2"/>
        <v>24</v>
      </c>
      <c r="J29" s="16">
        <f t="shared" si="2"/>
        <v>30</v>
      </c>
      <c r="K29" s="16">
        <f>SUM(K30:K33)</f>
        <v>102</v>
      </c>
      <c r="L29" s="16">
        <f>SUM(L30:L33)</f>
        <v>16</v>
      </c>
      <c r="M29" s="31">
        <f t="shared" si="2"/>
        <v>116</v>
      </c>
      <c r="N29" s="16">
        <f t="shared" si="2"/>
        <v>7</v>
      </c>
      <c r="O29" s="71">
        <f>SUM(O30:O33)</f>
        <v>111</v>
      </c>
      <c r="P29" s="71">
        <f t="shared" si="2"/>
        <v>16</v>
      </c>
    </row>
    <row r="30" spans="1:16" ht="12.95" customHeight="1" x14ac:dyDescent="0.25">
      <c r="A30" s="14" t="s">
        <v>37</v>
      </c>
      <c r="B30" s="108">
        <v>11975</v>
      </c>
      <c r="C30" s="60"/>
      <c r="D30" s="72">
        <v>0</v>
      </c>
      <c r="E30" s="37">
        <v>0</v>
      </c>
      <c r="F30" s="72">
        <v>0</v>
      </c>
      <c r="G30" s="19">
        <v>0</v>
      </c>
      <c r="H30" s="72">
        <v>0</v>
      </c>
      <c r="I30" s="72">
        <v>0</v>
      </c>
      <c r="J30" s="19">
        <v>0</v>
      </c>
      <c r="K30" s="19">
        <v>0</v>
      </c>
      <c r="L30" s="19">
        <v>0</v>
      </c>
      <c r="M30" s="38">
        <v>0</v>
      </c>
      <c r="N30" s="19">
        <v>0</v>
      </c>
      <c r="O30" s="72">
        <v>0</v>
      </c>
      <c r="P30" s="72">
        <v>0</v>
      </c>
    </row>
    <row r="31" spans="1:16" ht="12.95" customHeight="1" x14ac:dyDescent="0.25">
      <c r="A31" s="14" t="s">
        <v>59</v>
      </c>
      <c r="B31" s="107">
        <v>3449</v>
      </c>
      <c r="C31" s="60"/>
      <c r="D31" s="72">
        <f>57+21</f>
        <v>78</v>
      </c>
      <c r="E31" s="37">
        <v>23</v>
      </c>
      <c r="F31" s="72">
        <f>28+118+9</f>
        <v>155</v>
      </c>
      <c r="G31" s="19">
        <v>0</v>
      </c>
      <c r="H31" s="72">
        <v>0</v>
      </c>
      <c r="I31" s="72">
        <f>11+13</f>
        <v>24</v>
      </c>
      <c r="J31" s="19">
        <f>22+2+6</f>
        <v>30</v>
      </c>
      <c r="K31" s="19">
        <v>102</v>
      </c>
      <c r="L31" s="19">
        <v>16</v>
      </c>
      <c r="M31" s="38">
        <f>78+10+28</f>
        <v>116</v>
      </c>
      <c r="N31" s="19">
        <v>7</v>
      </c>
      <c r="O31" s="72">
        <f>5+105+1</f>
        <v>111</v>
      </c>
      <c r="P31" s="72">
        <v>16</v>
      </c>
    </row>
    <row r="32" spans="1:16" ht="12.95" customHeight="1" x14ac:dyDescent="0.25">
      <c r="A32" s="14" t="s">
        <v>38</v>
      </c>
      <c r="B32" s="107">
        <f>27+969</f>
        <v>996</v>
      </c>
      <c r="C32" s="60"/>
      <c r="D32" s="72">
        <v>0</v>
      </c>
      <c r="E32" s="37">
        <v>0</v>
      </c>
      <c r="F32" s="72">
        <v>0</v>
      </c>
      <c r="G32" s="19">
        <v>0</v>
      </c>
      <c r="H32" s="72">
        <v>0</v>
      </c>
      <c r="I32" s="72">
        <v>0</v>
      </c>
      <c r="J32" s="19">
        <v>0</v>
      </c>
      <c r="K32" s="19">
        <v>0</v>
      </c>
      <c r="L32" s="19">
        <v>0</v>
      </c>
      <c r="M32" s="38">
        <v>0</v>
      </c>
      <c r="N32" s="19">
        <v>0</v>
      </c>
      <c r="O32" s="72">
        <v>0</v>
      </c>
      <c r="P32" s="72">
        <v>0</v>
      </c>
    </row>
    <row r="33" spans="1:16" ht="12.95" customHeight="1" x14ac:dyDescent="0.25">
      <c r="A33" s="14" t="s">
        <v>25</v>
      </c>
      <c r="B33" s="107">
        <v>38</v>
      </c>
      <c r="C33" s="60"/>
      <c r="D33" s="72">
        <v>0</v>
      </c>
      <c r="E33" s="37">
        <v>0</v>
      </c>
      <c r="F33" s="72">
        <v>0</v>
      </c>
      <c r="G33" s="19">
        <v>0</v>
      </c>
      <c r="H33" s="72">
        <v>0</v>
      </c>
      <c r="I33" s="72">
        <v>0</v>
      </c>
      <c r="J33" s="19">
        <v>0</v>
      </c>
      <c r="K33" s="19">
        <v>0</v>
      </c>
      <c r="L33" s="19">
        <v>0</v>
      </c>
      <c r="M33" s="38">
        <v>0</v>
      </c>
      <c r="N33" s="19">
        <v>0</v>
      </c>
      <c r="O33" s="72">
        <v>0</v>
      </c>
      <c r="P33" s="72">
        <v>0</v>
      </c>
    </row>
    <row r="34" spans="1:16" s="11" customFormat="1" ht="12.95" customHeight="1" x14ac:dyDescent="0.25">
      <c r="A34" s="46" t="s">
        <v>19</v>
      </c>
      <c r="B34" s="58">
        <v>1392</v>
      </c>
      <c r="C34" s="58">
        <f>SUM(D34:P34)</f>
        <v>475</v>
      </c>
      <c r="D34" s="71">
        <f t="shared" ref="D34:J34" si="3">SUM(D35:D40)</f>
        <v>48</v>
      </c>
      <c r="E34" s="20">
        <f t="shared" si="3"/>
        <v>33</v>
      </c>
      <c r="F34" s="71">
        <f t="shared" si="3"/>
        <v>30</v>
      </c>
      <c r="G34" s="16">
        <f t="shared" si="3"/>
        <v>50</v>
      </c>
      <c r="H34" s="71">
        <f>SUM(H35:H40)</f>
        <v>29</v>
      </c>
      <c r="I34" s="71">
        <f t="shared" si="3"/>
        <v>21</v>
      </c>
      <c r="J34" s="16">
        <f t="shared" si="3"/>
        <v>25</v>
      </c>
      <c r="K34" s="16">
        <f>SUM(K35:K40)</f>
        <v>43</v>
      </c>
      <c r="L34" s="16">
        <f>SUM(L35:L40)</f>
        <v>51</v>
      </c>
      <c r="M34" s="31">
        <f>SUM(M35:M40)</f>
        <v>25</v>
      </c>
      <c r="N34" s="16">
        <f>SUM(N35:N40)</f>
        <v>24</v>
      </c>
      <c r="O34" s="71">
        <f>SUM(L35:L40)</f>
        <v>51</v>
      </c>
      <c r="P34" s="71">
        <f>SUM(P35:P40)</f>
        <v>45</v>
      </c>
    </row>
    <row r="35" spans="1:16" ht="12.95" customHeight="1" x14ac:dyDescent="0.25">
      <c r="A35" s="14" t="s">
        <v>26</v>
      </c>
      <c r="B35" s="60"/>
      <c r="C35" s="60"/>
      <c r="D35" s="72">
        <v>39</v>
      </c>
      <c r="E35" s="37">
        <f>48/2</f>
        <v>24</v>
      </c>
      <c r="F35" s="72">
        <v>20</v>
      </c>
      <c r="G35" s="19">
        <v>35</v>
      </c>
      <c r="H35" s="72">
        <v>20</v>
      </c>
      <c r="I35" s="72">
        <v>18</v>
      </c>
      <c r="J35" s="19">
        <v>19</v>
      </c>
      <c r="K35" s="19">
        <f>76/2</f>
        <v>38</v>
      </c>
      <c r="L35" s="19">
        <v>50</v>
      </c>
      <c r="M35" s="38">
        <v>19</v>
      </c>
      <c r="N35" s="19">
        <v>19</v>
      </c>
      <c r="O35" s="72">
        <v>44</v>
      </c>
      <c r="P35" s="72">
        <v>34</v>
      </c>
    </row>
    <row r="36" spans="1:16" ht="12.95" customHeight="1" x14ac:dyDescent="0.25">
      <c r="A36" s="14" t="s">
        <v>27</v>
      </c>
      <c r="B36" s="60"/>
      <c r="C36" s="60"/>
      <c r="D36" s="72"/>
      <c r="E36" s="37"/>
      <c r="F36" s="72"/>
      <c r="G36" s="19"/>
      <c r="H36" s="72"/>
      <c r="I36" s="72"/>
      <c r="J36" s="72"/>
      <c r="K36" s="37"/>
      <c r="L36" s="19"/>
      <c r="M36" s="38"/>
      <c r="N36" s="19"/>
      <c r="O36" s="72"/>
      <c r="P36" s="72"/>
    </row>
    <row r="37" spans="1:16" ht="12.95" customHeight="1" x14ac:dyDescent="0.25">
      <c r="A37" s="14" t="s">
        <v>34</v>
      </c>
      <c r="B37" s="59"/>
      <c r="C37" s="60"/>
      <c r="D37" s="72">
        <v>6</v>
      </c>
      <c r="E37" s="37">
        <v>3</v>
      </c>
      <c r="F37" s="72">
        <v>7</v>
      </c>
      <c r="G37" s="19">
        <v>8</v>
      </c>
      <c r="H37" s="72">
        <v>4</v>
      </c>
      <c r="I37" s="72">
        <v>3</v>
      </c>
      <c r="J37" s="72">
        <v>3</v>
      </c>
      <c r="K37" s="37">
        <v>3</v>
      </c>
      <c r="L37" s="19">
        <v>1</v>
      </c>
      <c r="M37" s="38">
        <v>2</v>
      </c>
      <c r="N37" s="19">
        <v>3</v>
      </c>
      <c r="O37" s="72">
        <v>4</v>
      </c>
      <c r="P37" s="72">
        <v>3</v>
      </c>
    </row>
    <row r="38" spans="1:16" ht="12.95" customHeight="1" x14ac:dyDescent="0.25">
      <c r="A38" s="14" t="s">
        <v>28</v>
      </c>
      <c r="B38" s="66"/>
      <c r="C38" s="60"/>
      <c r="D38" s="72"/>
      <c r="E38" s="37"/>
      <c r="F38" s="72"/>
      <c r="G38" s="19"/>
      <c r="H38" s="72"/>
      <c r="I38" s="72"/>
      <c r="J38" s="19"/>
      <c r="K38" s="19"/>
      <c r="L38" s="19"/>
      <c r="M38" s="38"/>
      <c r="N38" s="19"/>
      <c r="O38" s="72"/>
      <c r="P38" s="72"/>
    </row>
    <row r="39" spans="1:16" ht="12.95" customHeight="1" x14ac:dyDescent="0.25">
      <c r="A39" s="14" t="s">
        <v>34</v>
      </c>
      <c r="B39" s="60"/>
      <c r="C39" s="60"/>
      <c r="D39" s="72">
        <v>3</v>
      </c>
      <c r="E39" s="37">
        <v>6</v>
      </c>
      <c r="F39" s="72">
        <v>3</v>
      </c>
      <c r="G39" s="19">
        <f>14/2</f>
        <v>7</v>
      </c>
      <c r="H39" s="72">
        <v>5</v>
      </c>
      <c r="I39" s="72">
        <v>0</v>
      </c>
      <c r="J39" s="19">
        <v>3</v>
      </c>
      <c r="K39" s="19">
        <v>2</v>
      </c>
      <c r="L39" s="19">
        <v>0</v>
      </c>
      <c r="M39" s="38">
        <v>4</v>
      </c>
      <c r="N39" s="19">
        <v>2</v>
      </c>
      <c r="O39" s="72">
        <v>3</v>
      </c>
      <c r="P39" s="72">
        <v>8</v>
      </c>
    </row>
    <row r="40" spans="1:16" ht="12.95" customHeight="1" x14ac:dyDescent="0.25">
      <c r="A40" s="14" t="s">
        <v>29</v>
      </c>
      <c r="B40" s="60"/>
      <c r="C40" s="60"/>
      <c r="D40" s="72"/>
      <c r="E40" s="37"/>
      <c r="F40" s="72"/>
      <c r="G40" s="19"/>
      <c r="H40" s="72"/>
      <c r="I40" s="72"/>
      <c r="J40" s="19"/>
      <c r="K40" s="19"/>
      <c r="L40" s="19"/>
      <c r="M40" s="38"/>
      <c r="N40" s="19"/>
      <c r="O40" s="72"/>
      <c r="P40" s="72"/>
    </row>
    <row r="41" spans="1:16" ht="12.95" customHeight="1" x14ac:dyDescent="0.25">
      <c r="A41" s="48" t="s">
        <v>65</v>
      </c>
      <c r="B41" s="67"/>
      <c r="C41" s="61"/>
      <c r="D41" s="74"/>
      <c r="E41" s="75"/>
      <c r="F41" s="74"/>
      <c r="G41" s="8"/>
      <c r="H41" s="79"/>
      <c r="I41" s="74"/>
      <c r="J41" s="10"/>
      <c r="K41" s="9"/>
      <c r="L41" s="9"/>
      <c r="M41" s="10"/>
      <c r="N41" s="9"/>
      <c r="O41" s="74"/>
      <c r="P41" s="74"/>
    </row>
    <row r="42" spans="1:16" ht="12.95" customHeight="1" x14ac:dyDescent="0.25">
      <c r="A42" s="35" t="s">
        <v>66</v>
      </c>
      <c r="B42" s="62">
        <f>B34+B29+B19+B8+B5</f>
        <v>886542</v>
      </c>
      <c r="C42" s="100">
        <f>SUM(D42:P42)</f>
        <v>110753</v>
      </c>
      <c r="D42" s="77">
        <f t="shared" ref="D42:P42" si="4">D34+D29+D19+D8+D5</f>
        <v>22283</v>
      </c>
      <c r="E42" s="36">
        <f t="shared" si="4"/>
        <v>17240</v>
      </c>
      <c r="F42" s="77">
        <f t="shared" si="4"/>
        <v>10910</v>
      </c>
      <c r="G42" s="36">
        <f t="shared" si="4"/>
        <v>10119</v>
      </c>
      <c r="H42" s="94">
        <f t="shared" si="4"/>
        <v>8444</v>
      </c>
      <c r="I42" s="94">
        <f t="shared" si="4"/>
        <v>5907</v>
      </c>
      <c r="J42" s="96">
        <f t="shared" si="4"/>
        <v>6450</v>
      </c>
      <c r="K42" s="96">
        <f t="shared" si="4"/>
        <v>5681</v>
      </c>
      <c r="L42" s="96">
        <f t="shared" si="4"/>
        <v>5970</v>
      </c>
      <c r="M42" s="97">
        <f t="shared" si="4"/>
        <v>5752</v>
      </c>
      <c r="N42" s="96">
        <f t="shared" si="4"/>
        <v>4413</v>
      </c>
      <c r="O42" s="94">
        <f t="shared" si="4"/>
        <v>4635</v>
      </c>
      <c r="P42" s="94">
        <f t="shared" si="4"/>
        <v>2949</v>
      </c>
    </row>
    <row r="43" spans="1:16" ht="12.95" customHeight="1" x14ac:dyDescent="0.25">
      <c r="A43" s="48" t="s">
        <v>67</v>
      </c>
      <c r="B43" s="67"/>
      <c r="C43" s="101">
        <f t="shared" ref="C43:P43" si="5">C42/C4</f>
        <v>0.10663065873336799</v>
      </c>
      <c r="D43" s="78">
        <f t="shared" si="5"/>
        <v>0.2946083875403247</v>
      </c>
      <c r="E43" s="49">
        <f t="shared" si="5"/>
        <v>0.20315814282347397</v>
      </c>
      <c r="F43" s="78">
        <f t="shared" si="5"/>
        <v>0.13778732003031069</v>
      </c>
      <c r="G43" s="49">
        <f t="shared" si="5"/>
        <v>0.11460964311198196</v>
      </c>
      <c r="H43" s="95">
        <f t="shared" si="5"/>
        <v>0.10506407863630708</v>
      </c>
      <c r="I43" s="95">
        <f t="shared" si="5"/>
        <v>8.5022165927802401E-2</v>
      </c>
      <c r="J43" s="98">
        <f t="shared" si="5"/>
        <v>8.1631103348773632E-2</v>
      </c>
      <c r="K43" s="98">
        <f t="shared" si="5"/>
        <v>7.3341079266718304E-2</v>
      </c>
      <c r="L43" s="98">
        <f t="shared" si="5"/>
        <v>7.2204349193294798E-2</v>
      </c>
      <c r="M43" s="99">
        <f t="shared" si="5"/>
        <v>7.2069363003057191E-2</v>
      </c>
      <c r="N43" s="98">
        <f t="shared" si="5"/>
        <v>6.0770057010658511E-2</v>
      </c>
      <c r="O43" s="95">
        <f t="shared" si="5"/>
        <v>5.4811854024266221E-2</v>
      </c>
      <c r="P43" s="95">
        <f t="shared" si="5"/>
        <v>3.4817412248078487E-2</v>
      </c>
    </row>
    <row r="44" spans="1:16" s="54" customFormat="1" ht="12.95" customHeight="1" x14ac:dyDescent="0.2">
      <c r="A44" s="54" t="s">
        <v>60</v>
      </c>
      <c r="B44" s="51"/>
      <c r="C44" s="52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1:16" ht="12.95" customHeight="1" x14ac:dyDescent="0.25"/>
    <row r="46" spans="1:16" ht="12.95" customHeight="1" x14ac:dyDescent="0.25"/>
    <row r="47" spans="1:16" ht="12.95" customHeight="1" x14ac:dyDescent="0.25"/>
  </sheetData>
  <pageMargins left="0.2" right="0.2" top="0.75" bottom="0.5" header="0.3" footer="0.3"/>
  <pageSetup paperSize="5" scale="96" fitToHeight="0" orientation="landscape" r:id="rId1"/>
  <ignoredErrors>
    <ignoredError sqref="C42 C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0C1C1-AA7A-4C41-AA89-D77708F90872}">
  <dimension ref="A1:AE14"/>
  <sheetViews>
    <sheetView showGridLines="0" workbookViewId="0">
      <selection activeCell="A28" sqref="A28"/>
    </sheetView>
  </sheetViews>
  <sheetFormatPr defaultRowHeight="15" x14ac:dyDescent="0.25"/>
  <cols>
    <col min="1" max="1" width="49.140625" customWidth="1"/>
    <col min="2" max="2" width="8.7109375" customWidth="1"/>
  </cols>
  <sheetData>
    <row r="1" spans="1:31" ht="15.75" thickBot="1" x14ac:dyDescent="0.3"/>
    <row r="2" spans="1:31" s="11" customFormat="1" x14ac:dyDescent="0.25">
      <c r="A2" s="81" t="s">
        <v>68</v>
      </c>
      <c r="B2" s="82"/>
      <c r="C2" s="30"/>
      <c r="D2" s="12"/>
      <c r="E2" s="13"/>
      <c r="F2" s="12"/>
      <c r="G2" s="13"/>
      <c r="H2" s="12"/>
      <c r="I2" s="13"/>
      <c r="J2" s="12"/>
      <c r="K2" s="13"/>
      <c r="L2" s="12"/>
      <c r="M2" s="13"/>
      <c r="N2" s="12"/>
      <c r="O2" s="13"/>
      <c r="P2" s="12"/>
      <c r="Q2" s="13"/>
      <c r="R2" s="12"/>
      <c r="S2" s="13"/>
      <c r="T2" s="12"/>
      <c r="U2" s="13"/>
      <c r="V2" s="12"/>
      <c r="W2" s="13"/>
      <c r="X2" s="12"/>
      <c r="Y2" s="21"/>
      <c r="Z2" s="12"/>
      <c r="AA2" s="13"/>
      <c r="AB2" s="12"/>
      <c r="AC2" s="13"/>
      <c r="AD2" s="12"/>
      <c r="AE2" s="13"/>
    </row>
    <row r="3" spans="1:31" s="11" customFormat="1" x14ac:dyDescent="0.25">
      <c r="A3" s="23" t="s">
        <v>53</v>
      </c>
      <c r="B3" s="24" t="s">
        <v>42</v>
      </c>
      <c r="C3" s="30"/>
      <c r="D3" s="12"/>
      <c r="E3" s="13"/>
      <c r="F3" s="12"/>
      <c r="G3" s="13"/>
      <c r="H3" s="12"/>
      <c r="I3" s="13"/>
      <c r="J3" s="12"/>
      <c r="K3" s="13"/>
      <c r="L3" s="12"/>
      <c r="M3" s="13"/>
      <c r="N3" s="12"/>
      <c r="O3" s="13"/>
      <c r="P3" s="12"/>
      <c r="Q3" s="13"/>
      <c r="R3" s="12"/>
      <c r="S3" s="13"/>
      <c r="T3" s="12"/>
      <c r="U3" s="13"/>
      <c r="V3" s="12"/>
      <c r="W3" s="13"/>
      <c r="X3" s="12"/>
      <c r="Y3" s="21"/>
      <c r="Z3" s="12"/>
      <c r="AA3" s="13"/>
      <c r="AB3" s="12"/>
      <c r="AC3" s="13"/>
      <c r="AD3" s="12"/>
      <c r="AE3" s="13"/>
    </row>
    <row r="4" spans="1:31" x14ac:dyDescent="0.25">
      <c r="A4" s="23" t="s">
        <v>52</v>
      </c>
      <c r="B4" s="24"/>
      <c r="C4" s="4"/>
      <c r="D4" s="12"/>
      <c r="E4" s="4"/>
      <c r="F4" s="1"/>
      <c r="G4" s="4"/>
      <c r="H4" s="1"/>
      <c r="I4" s="4"/>
      <c r="J4" s="1"/>
      <c r="K4" s="4"/>
      <c r="L4" s="1"/>
      <c r="M4" s="4"/>
      <c r="N4" s="1"/>
      <c r="O4" s="4"/>
      <c r="P4" s="1"/>
      <c r="Q4" s="4"/>
      <c r="R4" s="1"/>
      <c r="S4" s="4"/>
      <c r="T4" s="1"/>
      <c r="U4" s="4"/>
      <c r="V4" s="1"/>
      <c r="W4" s="4"/>
      <c r="X4" s="1"/>
      <c r="Y4" s="22"/>
      <c r="Z4" s="1"/>
      <c r="AA4" s="4"/>
      <c r="AB4" s="1"/>
      <c r="AC4" s="4"/>
      <c r="AD4" s="1"/>
      <c r="AE4" s="4"/>
    </row>
    <row r="5" spans="1:31" x14ac:dyDescent="0.25">
      <c r="A5" s="23" t="s">
        <v>51</v>
      </c>
      <c r="B5" s="24">
        <f>SUM(B6:B13)</f>
        <v>44981</v>
      </c>
      <c r="C5" s="4"/>
      <c r="D5" s="12"/>
      <c r="E5" s="4"/>
      <c r="F5" s="1"/>
      <c r="G5" s="4"/>
      <c r="H5" s="1"/>
      <c r="I5" s="4"/>
      <c r="J5" s="1"/>
      <c r="K5" s="4"/>
      <c r="L5" s="1"/>
      <c r="M5" s="4"/>
      <c r="N5" s="1"/>
      <c r="O5" s="4"/>
      <c r="P5" s="1"/>
      <c r="Q5" s="4"/>
      <c r="R5" s="1"/>
      <c r="S5" s="4"/>
      <c r="T5" s="1"/>
      <c r="U5" s="4"/>
      <c r="V5" s="1"/>
      <c r="W5" s="4"/>
      <c r="X5" s="1"/>
      <c r="Y5" s="22"/>
      <c r="Z5" s="1"/>
      <c r="AA5" s="4"/>
      <c r="AB5" s="1"/>
      <c r="AC5" s="4"/>
      <c r="AD5" s="1"/>
      <c r="AE5" s="4"/>
    </row>
    <row r="6" spans="1:31" x14ac:dyDescent="0.25">
      <c r="A6" s="25" t="s">
        <v>48</v>
      </c>
      <c r="B6" s="26">
        <v>6458</v>
      </c>
      <c r="C6" s="4"/>
      <c r="D6" s="12"/>
      <c r="E6" s="4"/>
      <c r="F6" s="1"/>
      <c r="G6" s="4"/>
      <c r="H6" s="1"/>
      <c r="I6" s="4"/>
      <c r="J6" s="1"/>
      <c r="K6" s="4"/>
      <c r="L6" s="1"/>
      <c r="M6" s="4"/>
      <c r="N6" s="1"/>
      <c r="O6" s="4"/>
      <c r="P6" s="1"/>
      <c r="Q6" s="4"/>
      <c r="R6" s="1"/>
      <c r="S6" s="4"/>
      <c r="T6" s="1"/>
      <c r="U6" s="4"/>
      <c r="V6" s="1"/>
      <c r="W6" s="4"/>
      <c r="X6" s="1"/>
      <c r="Y6" s="22"/>
      <c r="Z6" s="1"/>
      <c r="AA6" s="4"/>
      <c r="AB6" s="1"/>
      <c r="AC6" s="4"/>
      <c r="AD6" s="1"/>
      <c r="AE6" s="4"/>
    </row>
    <row r="7" spans="1:31" x14ac:dyDescent="0.25">
      <c r="A7" s="25" t="s">
        <v>49</v>
      </c>
      <c r="B7" s="26">
        <v>6152</v>
      </c>
      <c r="C7" s="4"/>
      <c r="D7" s="12"/>
      <c r="E7" s="4"/>
      <c r="F7" s="1"/>
      <c r="G7" s="4"/>
      <c r="H7" s="1"/>
      <c r="I7" s="4"/>
      <c r="J7" s="1"/>
      <c r="K7" s="4"/>
      <c r="L7" s="1"/>
      <c r="M7" s="4"/>
      <c r="N7" s="1"/>
      <c r="O7" s="4"/>
      <c r="P7" s="1"/>
      <c r="Q7" s="4"/>
      <c r="R7" s="1"/>
      <c r="S7" s="4"/>
      <c r="T7" s="1"/>
      <c r="U7" s="4"/>
      <c r="V7" s="1"/>
      <c r="W7" s="4"/>
      <c r="X7" s="1"/>
      <c r="Y7" s="22"/>
      <c r="Z7" s="1"/>
      <c r="AA7" s="4"/>
      <c r="AB7" s="1"/>
      <c r="AC7" s="4"/>
      <c r="AD7" s="1"/>
      <c r="AE7" s="4"/>
    </row>
    <row r="8" spans="1:31" x14ac:dyDescent="0.25">
      <c r="A8" s="25" t="s">
        <v>50</v>
      </c>
      <c r="B8" s="27"/>
      <c r="C8" s="4"/>
      <c r="D8" s="12"/>
      <c r="E8" s="4"/>
      <c r="F8" s="1"/>
      <c r="G8" s="4"/>
      <c r="H8" s="1"/>
      <c r="I8" s="4"/>
      <c r="J8" s="1"/>
      <c r="K8" s="4"/>
      <c r="L8" s="1"/>
      <c r="M8" s="4"/>
      <c r="N8" s="1"/>
      <c r="O8" s="4"/>
      <c r="P8" s="1"/>
      <c r="Q8" s="4"/>
      <c r="R8" s="1"/>
      <c r="S8" s="4"/>
      <c r="T8" s="1"/>
      <c r="U8" s="4"/>
      <c r="V8" s="1"/>
      <c r="W8" s="4"/>
      <c r="X8" s="1"/>
      <c r="Y8" s="22"/>
      <c r="Z8" s="1"/>
      <c r="AA8" s="4"/>
      <c r="AB8" s="1"/>
      <c r="AC8" s="4"/>
      <c r="AD8" s="1"/>
      <c r="AE8" s="4"/>
    </row>
    <row r="9" spans="1:31" x14ac:dyDescent="0.25">
      <c r="A9" s="25" t="s">
        <v>47</v>
      </c>
      <c r="B9" s="26">
        <v>13230</v>
      </c>
      <c r="C9" s="4"/>
      <c r="D9" s="12"/>
      <c r="E9" s="4"/>
      <c r="F9" s="1"/>
      <c r="G9" s="4"/>
      <c r="H9" s="1"/>
      <c r="I9" s="4"/>
      <c r="J9" s="1"/>
      <c r="K9" s="4"/>
      <c r="L9" s="1"/>
      <c r="M9" s="4"/>
      <c r="N9" s="1"/>
      <c r="O9" s="4"/>
      <c r="P9" s="1"/>
      <c r="Q9" s="4"/>
      <c r="R9" s="1"/>
      <c r="S9" s="4"/>
      <c r="T9" s="1"/>
      <c r="U9" s="4"/>
      <c r="V9" s="1"/>
      <c r="W9" s="4"/>
      <c r="X9" s="1"/>
      <c r="Y9" s="22"/>
      <c r="Z9" s="1"/>
      <c r="AA9" s="4"/>
      <c r="AB9" s="1"/>
      <c r="AC9" s="4"/>
      <c r="AD9" s="1"/>
      <c r="AE9" s="4"/>
    </row>
    <row r="10" spans="1:31" x14ac:dyDescent="0.25">
      <c r="A10" s="25" t="s">
        <v>45</v>
      </c>
      <c r="B10" s="26">
        <v>12302</v>
      </c>
      <c r="C10" s="4"/>
      <c r="D10" s="12"/>
      <c r="E10" s="4"/>
      <c r="F10" s="1"/>
      <c r="G10" s="4"/>
      <c r="H10" s="1"/>
      <c r="I10" s="4"/>
      <c r="J10" s="1"/>
      <c r="K10" s="4"/>
      <c r="L10" s="1"/>
      <c r="M10" s="4"/>
      <c r="N10" s="1"/>
      <c r="O10" s="4"/>
      <c r="P10" s="1"/>
      <c r="Q10" s="4"/>
      <c r="R10" s="1"/>
      <c r="S10" s="4"/>
      <c r="T10" s="1"/>
      <c r="U10" s="4"/>
      <c r="V10" s="1"/>
      <c r="W10" s="4"/>
      <c r="X10" s="1"/>
      <c r="Y10" s="22"/>
      <c r="Z10" s="1"/>
      <c r="AA10" s="4"/>
      <c r="AB10" s="1"/>
      <c r="AC10" s="4"/>
      <c r="AD10" s="1"/>
      <c r="AE10" s="4"/>
    </row>
    <row r="11" spans="1:31" x14ac:dyDescent="0.25">
      <c r="A11" s="25" t="s">
        <v>46</v>
      </c>
      <c r="B11" s="26">
        <v>4494</v>
      </c>
      <c r="C11" s="4"/>
      <c r="D11" s="12"/>
      <c r="E11" s="4"/>
      <c r="F11" s="1"/>
      <c r="G11" s="4"/>
      <c r="H11" s="1"/>
      <c r="I11" s="4"/>
      <c r="J11" s="1"/>
      <c r="K11" s="4"/>
      <c r="L11" s="1"/>
      <c r="M11" s="4"/>
      <c r="N11" s="1"/>
      <c r="O11" s="4"/>
      <c r="P11" s="1"/>
      <c r="Q11" s="4"/>
      <c r="R11" s="1"/>
      <c r="S11" s="4"/>
      <c r="T11" s="1"/>
      <c r="U11" s="4"/>
      <c r="V11" s="1"/>
      <c r="W11" s="4"/>
      <c r="X11" s="1"/>
      <c r="Y11" s="22"/>
      <c r="Z11" s="1"/>
      <c r="AA11" s="4"/>
      <c r="AB11" s="1"/>
      <c r="AC11" s="4"/>
      <c r="AD11" s="1"/>
      <c r="AE11" s="4"/>
    </row>
    <row r="12" spans="1:31" x14ac:dyDescent="0.25">
      <c r="A12" s="25" t="s">
        <v>43</v>
      </c>
      <c r="B12" s="26">
        <v>2295</v>
      </c>
      <c r="C12" s="4"/>
      <c r="D12" s="12"/>
      <c r="E12" s="4"/>
      <c r="F12" s="1"/>
      <c r="G12" s="4"/>
      <c r="H12" s="1"/>
      <c r="I12" s="4"/>
      <c r="J12" s="1"/>
      <c r="K12" s="4"/>
      <c r="L12" s="1"/>
      <c r="M12" s="4"/>
      <c r="N12" s="1"/>
      <c r="O12" s="4"/>
      <c r="P12" s="1"/>
      <c r="Q12" s="4"/>
      <c r="R12" s="1"/>
      <c r="S12" s="4"/>
      <c r="T12" s="1"/>
      <c r="U12" s="4"/>
      <c r="V12" s="1"/>
      <c r="W12" s="4"/>
      <c r="X12" s="1"/>
      <c r="Y12" s="22"/>
      <c r="Z12" s="1"/>
      <c r="AA12" s="4"/>
      <c r="AB12" s="1"/>
      <c r="AC12" s="4"/>
      <c r="AD12" s="1"/>
      <c r="AE12" s="4"/>
    </row>
    <row r="13" spans="1:31" ht="15.75" thickBot="1" x14ac:dyDescent="0.3">
      <c r="A13" s="84" t="s">
        <v>44</v>
      </c>
      <c r="B13" s="85">
        <v>50</v>
      </c>
      <c r="C13" s="4"/>
      <c r="D13" s="12"/>
      <c r="E13" s="4"/>
      <c r="F13" s="1"/>
      <c r="G13" s="4"/>
      <c r="H13" s="1"/>
      <c r="I13" s="4"/>
      <c r="J13" s="1"/>
      <c r="K13" s="4"/>
      <c r="L13" s="1"/>
      <c r="M13" s="4"/>
      <c r="N13" s="1"/>
      <c r="O13" s="4"/>
      <c r="P13" s="1"/>
      <c r="Q13" s="4"/>
      <c r="R13" s="1"/>
      <c r="S13" s="4"/>
      <c r="T13" s="1"/>
      <c r="U13" s="4"/>
      <c r="V13" s="1"/>
      <c r="W13" s="4"/>
      <c r="X13" s="1"/>
      <c r="Y13" s="22"/>
      <c r="Z13" s="1"/>
      <c r="AA13" s="4"/>
      <c r="AB13" s="1"/>
      <c r="AC13" s="4"/>
      <c r="AD13" s="1"/>
      <c r="AE13" s="4"/>
    </row>
    <row r="14" spans="1:31" x14ac:dyDescent="0.25">
      <c r="A14" s="50" t="s">
        <v>60</v>
      </c>
      <c r="B14" s="12"/>
      <c r="C14" s="4"/>
      <c r="D14" s="3"/>
      <c r="E14" s="4"/>
      <c r="F14" s="1"/>
      <c r="G14" s="2"/>
      <c r="H14" s="1"/>
      <c r="I14" s="2"/>
      <c r="J14" s="1"/>
      <c r="K14" s="4"/>
      <c r="L14" s="1"/>
      <c r="M14" s="4"/>
      <c r="N14" s="1"/>
      <c r="O14" s="4"/>
      <c r="P14" s="1"/>
      <c r="Q14" s="4"/>
      <c r="R14" s="1"/>
      <c r="S14" s="4"/>
      <c r="T14" s="1"/>
      <c r="U14" s="4"/>
      <c r="V14" s="1"/>
      <c r="W14" s="4"/>
      <c r="X14" s="1"/>
      <c r="Y14" s="7"/>
      <c r="Z14" s="1"/>
      <c r="AA14" s="2"/>
      <c r="AB14" s="1"/>
      <c r="AC14" s="4"/>
      <c r="AD14" s="1"/>
      <c r="AE14" s="4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Registration Issues</vt:lpstr>
      <vt:lpstr>Other Registration Issues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 Rigano</dc:creator>
  <cp:keywords/>
  <dc:description/>
  <cp:lastModifiedBy>Gail Niederlehner</cp:lastModifiedBy>
  <cp:revision/>
  <cp:lastPrinted>2023-05-31T02:09:18Z</cp:lastPrinted>
  <dcterms:created xsi:type="dcterms:W3CDTF">2022-10-17T02:22:07Z</dcterms:created>
  <dcterms:modified xsi:type="dcterms:W3CDTF">2023-08-04T03:21:49Z</dcterms:modified>
  <cp:category/>
  <cp:contentStatus/>
</cp:coreProperties>
</file>